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\Downloads\"/>
    </mc:Choice>
  </mc:AlternateContent>
  <xr:revisionPtr revIDLastSave="0" documentId="8_{EF0120ED-06B5-41FB-9F0B-54EC7E1947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fit and Lo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B75" i="1"/>
  <c r="B71" i="1"/>
  <c r="B70" i="1"/>
  <c r="B68" i="1"/>
  <c r="B69" i="1" s="1"/>
  <c r="B65" i="1"/>
  <c r="B64" i="1"/>
  <c r="B63" i="1"/>
  <c r="B62" i="1"/>
  <c r="B61" i="1"/>
  <c r="B66" i="1" s="1"/>
  <c r="B59" i="1"/>
  <c r="B58" i="1"/>
  <c r="B57" i="1"/>
  <c r="B56" i="1"/>
  <c r="B54" i="1"/>
  <c r="B53" i="1"/>
  <c r="B52" i="1"/>
  <c r="B51" i="1"/>
  <c r="B48" i="1"/>
  <c r="B47" i="1"/>
  <c r="B46" i="1"/>
  <c r="B45" i="1"/>
  <c r="B49" i="1" s="1"/>
  <c r="B44" i="1"/>
  <c r="B41" i="1"/>
  <c r="B39" i="1"/>
  <c r="B38" i="1"/>
  <c r="B37" i="1"/>
  <c r="B36" i="1"/>
  <c r="B35" i="1"/>
  <c r="B33" i="1"/>
  <c r="B28" i="1"/>
  <c r="B27" i="1"/>
  <c r="B25" i="1"/>
  <c r="B24" i="1"/>
  <c r="B26" i="1" s="1"/>
  <c r="B22" i="1"/>
  <c r="B21" i="1"/>
  <c r="B19" i="1"/>
  <c r="B18" i="1"/>
  <c r="B15" i="1"/>
  <c r="B14" i="1"/>
  <c r="B16" i="1" s="1"/>
  <c r="B10" i="1"/>
  <c r="B9" i="1"/>
  <c r="B11" i="1" s="1"/>
  <c r="B42" i="1" l="1"/>
  <c r="B77" i="1" s="1"/>
  <c r="B29" i="1"/>
  <c r="B30" i="1" s="1"/>
  <c r="B78" i="1" l="1"/>
  <c r="B79" i="1" s="1"/>
</calcChain>
</file>

<file path=xl/sharedStrings.xml><?xml version="1.0" encoding="utf-8"?>
<sst xmlns="http://schemas.openxmlformats.org/spreadsheetml/2006/main" count="79" uniqueCount="79">
  <si>
    <t>Total</t>
  </si>
  <si>
    <t>Income</t>
  </si>
  <si>
    <t xml:space="preserve">   10000 Homeowners</t>
  </si>
  <si>
    <t xml:space="preserve">      10001 PHOA Assessments Members</t>
  </si>
  <si>
    <t xml:space="preserve">      10002 Late Fees</t>
  </si>
  <si>
    <t xml:space="preserve">      10003 Interest</t>
  </si>
  <si>
    <t xml:space="preserve">   Total 10000 Homeowners</t>
  </si>
  <si>
    <t xml:space="preserve">   10004 Prepaid Assessments</t>
  </si>
  <si>
    <t xml:space="preserve">   10500 Fines &amp; Fees</t>
  </si>
  <si>
    <t xml:space="preserve">      10501 Lawn &amp; Trash (5 day)</t>
  </si>
  <si>
    <t xml:space="preserve">      10502 Vehicles</t>
  </si>
  <si>
    <t xml:space="preserve">   Total 10500 Fines &amp; Fees</t>
  </si>
  <si>
    <t xml:space="preserve">   11000 Facility Rental</t>
  </si>
  <si>
    <t xml:space="preserve">      11001 Big Ballroom</t>
  </si>
  <si>
    <t xml:space="preserve">   Total 11000 Facility Rental</t>
  </si>
  <si>
    <t xml:space="preserve">   12000 Home Sales/Construc.</t>
  </si>
  <si>
    <t xml:space="preserve">      12002 Resale Certificate</t>
  </si>
  <si>
    <t xml:space="preserve">   Total 12000 Home Sales/Construc.</t>
  </si>
  <si>
    <t xml:space="preserve">   13000 Miscellaneous</t>
  </si>
  <si>
    <t xml:space="preserve">      13002 Remote Control</t>
  </si>
  <si>
    <t xml:space="preserve">      13006 Other Miscellaneous</t>
  </si>
  <si>
    <t xml:space="preserve">   Total 13000 Miscellaneous</t>
  </si>
  <si>
    <t xml:space="preserve">   14000 VIP MEMBER</t>
  </si>
  <si>
    <t xml:space="preserve">   16000 Attorney Collections</t>
  </si>
  <si>
    <t>Total Income</t>
  </si>
  <si>
    <t>Gross Profit</t>
  </si>
  <si>
    <t>Expenses</t>
  </si>
  <si>
    <t xml:space="preserve">   50000 Common Grounds</t>
  </si>
  <si>
    <t xml:space="preserve">      50001 Activity Center</t>
  </si>
  <si>
    <t xml:space="preserve">      50002 Pool Area</t>
  </si>
  <si>
    <t xml:space="preserve">         Big Pool Remodeling</t>
  </si>
  <si>
    <t xml:space="preserve">      Total 50002 Pool Area</t>
  </si>
  <si>
    <t xml:space="preserve">      50003 Ballroom Big</t>
  </si>
  <si>
    <t xml:space="preserve">      50006 Construction Deposit Returns</t>
  </si>
  <si>
    <t xml:space="preserve">      50012 Mayor Road</t>
  </si>
  <si>
    <t xml:space="preserve">      50013 Minor Road</t>
  </si>
  <si>
    <t xml:space="preserve">      50017. Contract Mowing</t>
  </si>
  <si>
    <t xml:space="preserve">   Total 50000 Common Grounds</t>
  </si>
  <si>
    <t xml:space="preserve">   50100 Supplies</t>
  </si>
  <si>
    <t xml:space="preserve">      50101 Pool Chemicals</t>
  </si>
  <si>
    <t xml:space="preserve">      50103. Office</t>
  </si>
  <si>
    <t xml:space="preserve">      50104. Dues &amp; Subscriptions</t>
  </si>
  <si>
    <t xml:space="preserve">      50105. Postage</t>
  </si>
  <si>
    <t xml:space="preserve">      50109 Coffee &amp; Snacks</t>
  </si>
  <si>
    <t xml:space="preserve">   Total 50100 Supplies</t>
  </si>
  <si>
    <t xml:space="preserve">   50200 Vehicles/Gasoline/Oil</t>
  </si>
  <si>
    <t xml:space="preserve">      50204 Vehicle Maintenance (ALL)</t>
  </si>
  <si>
    <t xml:space="preserve">      50207. Gasoline/ Oil Automobile</t>
  </si>
  <si>
    <t xml:space="preserve">      Gasoline/Oil Automobile</t>
  </si>
  <si>
    <t xml:space="preserve">   Total 50200 Vehicles/Gasoline/Oil</t>
  </si>
  <si>
    <t xml:space="preserve">   50300 Utilities</t>
  </si>
  <si>
    <t xml:space="preserve">      50304 Waste Management</t>
  </si>
  <si>
    <t xml:space="preserve">      50306 Water City of Pharr 50-5450-02</t>
  </si>
  <si>
    <t xml:space="preserve">      50308 Energy 2801 Scage</t>
  </si>
  <si>
    <t xml:space="preserve">   Total 50300 Utilities</t>
  </si>
  <si>
    <t xml:space="preserve">   50400 Payroll</t>
  </si>
  <si>
    <t xml:space="preserve">      50401 Office</t>
  </si>
  <si>
    <t xml:space="preserve">      50402 Maintenance</t>
  </si>
  <si>
    <t xml:space="preserve">      50403 Staff</t>
  </si>
  <si>
    <t xml:space="preserve">      50406 Taxes</t>
  </si>
  <si>
    <t xml:space="preserve">      50904 Payroll Taxes</t>
  </si>
  <si>
    <t xml:space="preserve">   Total 50400 Payroll</t>
  </si>
  <si>
    <t xml:space="preserve">   50500 Professional services</t>
  </si>
  <si>
    <t xml:space="preserve">      50507 Other Security Services</t>
  </si>
  <si>
    <t xml:space="preserve">   Total 50500 Professional services</t>
  </si>
  <si>
    <t xml:space="preserve">   50700 Insurance</t>
  </si>
  <si>
    <t xml:space="preserve">   50900 QuickBooks Merchant/Fees</t>
  </si>
  <si>
    <t xml:space="preserve">   70100 Uncategorized Expense</t>
  </si>
  <si>
    <t xml:space="preserve">   Payroll Expenses</t>
  </si>
  <si>
    <t xml:space="preserve">      Maintenance Payroll</t>
  </si>
  <si>
    <t xml:space="preserve">   Total Payroll Expenses</t>
  </si>
  <si>
    <t xml:space="preserve">   sprinkler System</t>
  </si>
  <si>
    <t>Total Expenses</t>
  </si>
  <si>
    <t>Net Operating Income</t>
  </si>
  <si>
    <t>Net Income</t>
  </si>
  <si>
    <t>Monday, Dec 13, 2021 04:18:27 PM GMT-8 - Cash Basis</t>
  </si>
  <si>
    <t>PHOA</t>
  </si>
  <si>
    <t>Profit and Loss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</si>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</sst>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3"/>
  <sheetViews>
    <sheetView tabSelected="1" topLeftCell="A4" workbookViewId="0">
      <selection activeCell="D10" sqref="D10"/>
    </sheetView>
  </sheetViews>
  <sheetFormatPr defaultRowHeight="15" x14ac:dyDescent="0.25"/>
  <cols>
    <col min="1" max="1" width="37" customWidth="1"/>
    <col min="2" max="2" width="13.7109375" customWidth="1"/>
  </cols>
  <sheetData>
    <row r="1" spans="1:2" ht="18" x14ac:dyDescent="0.25">
      <c r="A1" s="10" t="s">
        <v>76</v>
      </c>
      <c r="B1" s="9"/>
    </row>
    <row r="2" spans="1:2" ht="18" x14ac:dyDescent="0.25">
      <c r="A2" s="10" t="s">
        <v>77</v>
      </c>
      <c r="B2" s="9"/>
    </row>
    <row r="3" spans="1:2" x14ac:dyDescent="0.25">
      <c r="A3" s="11" t="s">
        <v>78</v>
      </c>
      <c r="B3" s="9"/>
    </row>
    <row r="5" spans="1:2" x14ac:dyDescent="0.25">
      <c r="A5" s="1"/>
      <c r="B5" s="2" t="s">
        <v>0</v>
      </c>
    </row>
    <row r="6" spans="1:2" x14ac:dyDescent="0.25">
      <c r="A6" s="3" t="s">
        <v>1</v>
      </c>
      <c r="B6" s="4"/>
    </row>
    <row r="7" spans="1:2" x14ac:dyDescent="0.25">
      <c r="A7" s="3" t="s">
        <v>2</v>
      </c>
      <c r="B7" s="4"/>
    </row>
    <row r="8" spans="1:2" x14ac:dyDescent="0.25">
      <c r="A8" s="3" t="s">
        <v>3</v>
      </c>
      <c r="B8" s="5">
        <v>33564</v>
      </c>
    </row>
    <row r="9" spans="1:2" x14ac:dyDescent="0.25">
      <c r="A9" s="3" t="s">
        <v>4</v>
      </c>
      <c r="B9" s="5">
        <f>878.89</f>
        <v>878.89</v>
      </c>
    </row>
    <row r="10" spans="1:2" x14ac:dyDescent="0.25">
      <c r="A10" s="3" t="s">
        <v>5</v>
      </c>
      <c r="B10" s="5">
        <f>421.83</f>
        <v>421.83</v>
      </c>
    </row>
    <row r="11" spans="1:2" x14ac:dyDescent="0.25">
      <c r="A11" s="3" t="s">
        <v>6</v>
      </c>
      <c r="B11" s="6">
        <f>(((B7)+(B8))+(B9))+(B10)</f>
        <v>34864.720000000001</v>
      </c>
    </row>
    <row r="12" spans="1:2" hidden="1" x14ac:dyDescent="0.25">
      <c r="A12" s="3" t="s">
        <v>7</v>
      </c>
      <c r="B12" s="5">
        <v>0</v>
      </c>
    </row>
    <row r="13" spans="1:2" x14ac:dyDescent="0.25">
      <c r="A13" s="3" t="s">
        <v>8</v>
      </c>
      <c r="B13" s="4"/>
    </row>
    <row r="14" spans="1:2" x14ac:dyDescent="0.25">
      <c r="A14" s="3" t="s">
        <v>9</v>
      </c>
      <c r="B14" s="5">
        <f>465</f>
        <v>465</v>
      </c>
    </row>
    <row r="15" spans="1:2" x14ac:dyDescent="0.25">
      <c r="A15" s="3" t="s">
        <v>10</v>
      </c>
      <c r="B15" s="5">
        <f>1129.7</f>
        <v>1129.7</v>
      </c>
    </row>
    <row r="16" spans="1:2" x14ac:dyDescent="0.25">
      <c r="A16" s="3" t="s">
        <v>11</v>
      </c>
      <c r="B16" s="6">
        <f>((B13)+(B14))+(B15)</f>
        <v>1594.7</v>
      </c>
    </row>
    <row r="17" spans="1:2" x14ac:dyDescent="0.25">
      <c r="A17" s="3" t="s">
        <v>12</v>
      </c>
      <c r="B17" s="4"/>
    </row>
    <row r="18" spans="1:2" x14ac:dyDescent="0.25">
      <c r="A18" s="3" t="s">
        <v>13</v>
      </c>
      <c r="B18" s="5">
        <f>1800</f>
        <v>1800</v>
      </c>
    </row>
    <row r="19" spans="1:2" x14ac:dyDescent="0.25">
      <c r="A19" s="3" t="s">
        <v>14</v>
      </c>
      <c r="B19" s="6">
        <f>(B17)+(B18)</f>
        <v>1800</v>
      </c>
    </row>
    <row r="20" spans="1:2" x14ac:dyDescent="0.25">
      <c r="A20" s="3" t="s">
        <v>15</v>
      </c>
      <c r="B20" s="4"/>
    </row>
    <row r="21" spans="1:2" x14ac:dyDescent="0.25">
      <c r="A21" s="3" t="s">
        <v>16</v>
      </c>
      <c r="B21" s="5">
        <f>4260</f>
        <v>4260</v>
      </c>
    </row>
    <row r="22" spans="1:2" x14ac:dyDescent="0.25">
      <c r="A22" s="3" t="s">
        <v>17</v>
      </c>
      <c r="B22" s="6">
        <f>(B20)+(B21)</f>
        <v>4260</v>
      </c>
    </row>
    <row r="23" spans="1:2" x14ac:dyDescent="0.25">
      <c r="A23" s="3" t="s">
        <v>18</v>
      </c>
      <c r="B23" s="4"/>
    </row>
    <row r="24" spans="1:2" x14ac:dyDescent="0.25">
      <c r="A24" s="3" t="s">
        <v>19</v>
      </c>
      <c r="B24" s="5">
        <f>379.6</f>
        <v>379.6</v>
      </c>
    </row>
    <row r="25" spans="1:2" x14ac:dyDescent="0.25">
      <c r="A25" s="3" t="s">
        <v>20</v>
      </c>
      <c r="B25" s="5">
        <f>156</f>
        <v>156</v>
      </c>
    </row>
    <row r="26" spans="1:2" x14ac:dyDescent="0.25">
      <c r="A26" s="3" t="s">
        <v>21</v>
      </c>
      <c r="B26" s="6">
        <f>((B23)+(B24))+(B25)</f>
        <v>535.6</v>
      </c>
    </row>
    <row r="27" spans="1:2" x14ac:dyDescent="0.25">
      <c r="A27" s="3" t="s">
        <v>22</v>
      </c>
      <c r="B27" s="5">
        <f>3333.94</f>
        <v>3333.94</v>
      </c>
    </row>
    <row r="28" spans="1:2" x14ac:dyDescent="0.25">
      <c r="A28" s="3" t="s">
        <v>23</v>
      </c>
      <c r="B28" s="5">
        <f>120</f>
        <v>120</v>
      </c>
    </row>
    <row r="29" spans="1:2" x14ac:dyDescent="0.25">
      <c r="A29" s="3" t="s">
        <v>24</v>
      </c>
      <c r="B29" s="6">
        <f>(((((((B11)+(B12))+(B16))+(B19))+(B22))+(B26))+(B27))+(B28)</f>
        <v>46508.959999999999</v>
      </c>
    </row>
    <row r="30" spans="1:2" x14ac:dyDescent="0.25">
      <c r="A30" s="3" t="s">
        <v>25</v>
      </c>
      <c r="B30" s="6">
        <f>(B29)-(0)</f>
        <v>46508.959999999999</v>
      </c>
    </row>
    <row r="31" spans="1:2" x14ac:dyDescent="0.25">
      <c r="A31" s="3" t="s">
        <v>26</v>
      </c>
      <c r="B31" s="4"/>
    </row>
    <row r="32" spans="1:2" x14ac:dyDescent="0.25">
      <c r="A32" s="3" t="s">
        <v>27</v>
      </c>
      <c r="B32" s="4"/>
    </row>
    <row r="33" spans="1:2" x14ac:dyDescent="0.25">
      <c r="A33" s="3" t="s">
        <v>28</v>
      </c>
      <c r="B33" s="5">
        <f>1162.96</f>
        <v>1162.96</v>
      </c>
    </row>
    <row r="34" spans="1:2" x14ac:dyDescent="0.25">
      <c r="A34" s="3" t="s">
        <v>29</v>
      </c>
      <c r="B34" s="4"/>
    </row>
    <row r="35" spans="1:2" x14ac:dyDescent="0.25">
      <c r="A35" s="3" t="s">
        <v>30</v>
      </c>
      <c r="B35" s="5">
        <f>498.13</f>
        <v>498.13</v>
      </c>
    </row>
    <row r="36" spans="1:2" x14ac:dyDescent="0.25">
      <c r="A36" s="3" t="s">
        <v>31</v>
      </c>
      <c r="B36" s="6">
        <f>(B34)+(B35)</f>
        <v>498.13</v>
      </c>
    </row>
    <row r="37" spans="1:2" x14ac:dyDescent="0.25">
      <c r="A37" s="3" t="s">
        <v>32</v>
      </c>
      <c r="B37" s="5">
        <f>35.15</f>
        <v>35.15</v>
      </c>
    </row>
    <row r="38" spans="1:2" x14ac:dyDescent="0.25">
      <c r="A38" s="3" t="s">
        <v>33</v>
      </c>
      <c r="B38" s="5">
        <f>2000</f>
        <v>2000</v>
      </c>
    </row>
    <row r="39" spans="1:2" x14ac:dyDescent="0.25">
      <c r="A39" s="3" t="s">
        <v>34</v>
      </c>
      <c r="B39" s="5">
        <f>14440</f>
        <v>14440</v>
      </c>
    </row>
    <row r="40" spans="1:2" x14ac:dyDescent="0.25">
      <c r="A40" s="3" t="s">
        <v>35</v>
      </c>
      <c r="B40" s="5">
        <f>7000</f>
        <v>7000</v>
      </c>
    </row>
    <row r="41" spans="1:2" x14ac:dyDescent="0.25">
      <c r="A41" s="3" t="s">
        <v>36</v>
      </c>
      <c r="B41" s="5">
        <f>1070</f>
        <v>1070</v>
      </c>
    </row>
    <row r="42" spans="1:2" x14ac:dyDescent="0.25">
      <c r="A42" s="3" t="s">
        <v>37</v>
      </c>
      <c r="B42" s="6">
        <f>(((((((B32)+(B33))+(B36))+(B37))+(B38))+(B39))+(B40))+(B41)</f>
        <v>26206.240000000002</v>
      </c>
    </row>
    <row r="43" spans="1:2" x14ac:dyDescent="0.25">
      <c r="A43" s="3" t="s">
        <v>38</v>
      </c>
      <c r="B43" s="4"/>
    </row>
    <row r="44" spans="1:2" x14ac:dyDescent="0.25">
      <c r="A44" s="3" t="s">
        <v>39</v>
      </c>
      <c r="B44" s="5">
        <f>274.64</f>
        <v>274.64</v>
      </c>
    </row>
    <row r="45" spans="1:2" x14ac:dyDescent="0.25">
      <c r="A45" s="3" t="s">
        <v>40</v>
      </c>
      <c r="B45" s="5">
        <f>99.93</f>
        <v>99.93</v>
      </c>
    </row>
    <row r="46" spans="1:2" x14ac:dyDescent="0.25">
      <c r="A46" s="3" t="s">
        <v>41</v>
      </c>
      <c r="B46" s="5">
        <f>1526.51</f>
        <v>1526.51</v>
      </c>
    </row>
    <row r="47" spans="1:2" x14ac:dyDescent="0.25">
      <c r="A47" s="3" t="s">
        <v>42</v>
      </c>
      <c r="B47" s="5">
        <f>324.08</f>
        <v>324.08</v>
      </c>
    </row>
    <row r="48" spans="1:2" x14ac:dyDescent="0.25">
      <c r="A48" s="3" t="s">
        <v>43</v>
      </c>
      <c r="B48" s="5">
        <f>101.73</f>
        <v>101.73</v>
      </c>
    </row>
    <row r="49" spans="1:2" x14ac:dyDescent="0.25">
      <c r="A49" s="3" t="s">
        <v>44</v>
      </c>
      <c r="B49" s="6">
        <f>(((((B43)+(B44))+(B45))+(B46))+(B47))+(B48)</f>
        <v>2326.89</v>
      </c>
    </row>
    <row r="50" spans="1:2" x14ac:dyDescent="0.25">
      <c r="A50" s="3" t="s">
        <v>45</v>
      </c>
      <c r="B50" s="4"/>
    </row>
    <row r="51" spans="1:2" x14ac:dyDescent="0.25">
      <c r="A51" s="3" t="s">
        <v>46</v>
      </c>
      <c r="B51" s="5">
        <f>847.19</f>
        <v>847.19</v>
      </c>
    </row>
    <row r="52" spans="1:2" x14ac:dyDescent="0.25">
      <c r="A52" s="3" t="s">
        <v>47</v>
      </c>
      <c r="B52" s="5">
        <f>1486.94</f>
        <v>1486.94</v>
      </c>
    </row>
    <row r="53" spans="1:2" x14ac:dyDescent="0.25">
      <c r="A53" s="3" t="s">
        <v>48</v>
      </c>
      <c r="B53" s="5">
        <f>331</f>
        <v>331</v>
      </c>
    </row>
    <row r="54" spans="1:2" x14ac:dyDescent="0.25">
      <c r="A54" s="3" t="s">
        <v>49</v>
      </c>
      <c r="B54" s="6">
        <f>(((B50)+(B51))+(B52))+(B53)</f>
        <v>2665.13</v>
      </c>
    </row>
    <row r="55" spans="1:2" x14ac:dyDescent="0.25">
      <c r="A55" s="3" t="s">
        <v>50</v>
      </c>
      <c r="B55" s="4"/>
    </row>
    <row r="56" spans="1:2" x14ac:dyDescent="0.25">
      <c r="A56" s="3" t="s">
        <v>51</v>
      </c>
      <c r="B56" s="5">
        <f>239.33</f>
        <v>239.33</v>
      </c>
    </row>
    <row r="57" spans="1:2" x14ac:dyDescent="0.25">
      <c r="A57" s="3" t="s">
        <v>52</v>
      </c>
      <c r="B57" s="5">
        <f>819.46</f>
        <v>819.46</v>
      </c>
    </row>
    <row r="58" spans="1:2" x14ac:dyDescent="0.25">
      <c r="A58" s="3" t="s">
        <v>53</v>
      </c>
      <c r="B58" s="5">
        <f>5228.44</f>
        <v>5228.4399999999996</v>
      </c>
    </row>
    <row r="59" spans="1:2" x14ac:dyDescent="0.25">
      <c r="A59" s="3" t="s">
        <v>54</v>
      </c>
      <c r="B59" s="6">
        <f>(((B55)+(B56))+(B57))+(B58)</f>
        <v>6287.23</v>
      </c>
    </row>
    <row r="60" spans="1:2" x14ac:dyDescent="0.25">
      <c r="A60" s="3" t="s">
        <v>55</v>
      </c>
      <c r="B60" s="4"/>
    </row>
    <row r="61" spans="1:2" x14ac:dyDescent="0.25">
      <c r="A61" s="3" t="s">
        <v>56</v>
      </c>
      <c r="B61" s="5">
        <f>4888.5</f>
        <v>4888.5</v>
      </c>
    </row>
    <row r="62" spans="1:2" x14ac:dyDescent="0.25">
      <c r="A62" s="3" t="s">
        <v>57</v>
      </c>
      <c r="B62" s="5">
        <f>2870</f>
        <v>2870</v>
      </c>
    </row>
    <row r="63" spans="1:2" x14ac:dyDescent="0.25">
      <c r="A63" s="3" t="s">
        <v>58</v>
      </c>
      <c r="B63" s="5">
        <f>9893.5</f>
        <v>9893.5</v>
      </c>
    </row>
    <row r="64" spans="1:2" x14ac:dyDescent="0.25">
      <c r="A64" s="3" t="s">
        <v>59</v>
      </c>
      <c r="B64" s="5">
        <f>954.62</f>
        <v>954.62</v>
      </c>
    </row>
    <row r="65" spans="1:2" x14ac:dyDescent="0.25">
      <c r="A65" s="3" t="s">
        <v>60</v>
      </c>
      <c r="B65" s="5">
        <f>343.24</f>
        <v>343.24</v>
      </c>
    </row>
    <row r="66" spans="1:2" x14ac:dyDescent="0.25">
      <c r="A66" s="3" t="s">
        <v>61</v>
      </c>
      <c r="B66" s="6">
        <f>(((((B60)+(B61))+(B62))+(B63))+(B64))+(B65)</f>
        <v>18949.86</v>
      </c>
    </row>
    <row r="67" spans="1:2" x14ac:dyDescent="0.25">
      <c r="A67" s="3" t="s">
        <v>62</v>
      </c>
      <c r="B67" s="4"/>
    </row>
    <row r="68" spans="1:2" x14ac:dyDescent="0.25">
      <c r="A68" s="3" t="s">
        <v>63</v>
      </c>
      <c r="B68" s="5">
        <f>5205</f>
        <v>5205</v>
      </c>
    </row>
    <row r="69" spans="1:2" x14ac:dyDescent="0.25">
      <c r="A69" s="3" t="s">
        <v>64</v>
      </c>
      <c r="B69" s="6">
        <f>(B67)+(B68)</f>
        <v>5205</v>
      </c>
    </row>
    <row r="70" spans="1:2" x14ac:dyDescent="0.25">
      <c r="A70" s="3" t="s">
        <v>65</v>
      </c>
      <c r="B70" s="5">
        <f>2618.18</f>
        <v>2618.1799999999998</v>
      </c>
    </row>
    <row r="71" spans="1:2" x14ac:dyDescent="0.25">
      <c r="A71" s="3" t="s">
        <v>66</v>
      </c>
      <c r="B71" s="5">
        <f>842.55</f>
        <v>842.55</v>
      </c>
    </row>
    <row r="72" spans="1:2" ht="0.75" customHeight="1" x14ac:dyDescent="0.25">
      <c r="A72" s="3" t="s">
        <v>67</v>
      </c>
      <c r="B72" s="5">
        <v>0</v>
      </c>
    </row>
    <row r="73" spans="1:2" ht="0.75" customHeight="1" x14ac:dyDescent="0.25">
      <c r="A73" s="3" t="s">
        <v>68</v>
      </c>
      <c r="B73" s="4"/>
    </row>
    <row r="74" spans="1:2" hidden="1" x14ac:dyDescent="0.25">
      <c r="A74" s="3" t="s">
        <v>69</v>
      </c>
      <c r="B74" s="5">
        <v>0</v>
      </c>
    </row>
    <row r="75" spans="1:2" x14ac:dyDescent="0.25">
      <c r="A75" s="3" t="s">
        <v>70</v>
      </c>
      <c r="B75" s="6">
        <f>(B73)+(B74)</f>
        <v>0</v>
      </c>
    </row>
    <row r="76" spans="1:2" ht="0.75" customHeight="1" x14ac:dyDescent="0.25">
      <c r="A76" s="3" t="s">
        <v>71</v>
      </c>
      <c r="B76" s="5">
        <v>0</v>
      </c>
    </row>
    <row r="77" spans="1:2" x14ac:dyDescent="0.25">
      <c r="A77" s="3" t="s">
        <v>72</v>
      </c>
      <c r="B77" s="6">
        <f>((((((((((B42)+(B49))+(B54))+(B59))+(B66))+(B69))+(B70))+(B71))+(B72))+(B75))+(B76)</f>
        <v>65101.080000000009</v>
      </c>
    </row>
    <row r="78" spans="1:2" x14ac:dyDescent="0.25">
      <c r="A78" s="3" t="s">
        <v>73</v>
      </c>
      <c r="B78" s="6">
        <f>(B30)-(B77)</f>
        <v>-18592.12000000001</v>
      </c>
    </row>
    <row r="79" spans="1:2" x14ac:dyDescent="0.25">
      <c r="A79" s="3" t="s">
        <v>74</v>
      </c>
      <c r="B79" s="7">
        <f>(B78)+(0)</f>
        <v>-18592.12000000001</v>
      </c>
    </row>
    <row r="80" spans="1:2" x14ac:dyDescent="0.25">
      <c r="A80" s="3"/>
      <c r="B80" s="4"/>
    </row>
    <row r="83" spans="1:2" x14ac:dyDescent="0.25">
      <c r="A83" s="8" t="s">
        <v>75</v>
      </c>
      <c r="B83" s="9"/>
    </row>
  </sheetData>
  <mergeCells count="4">
    <mergeCell ref="A83:B83"/>
    <mergeCell ref="A1:B1"/>
    <mergeCell ref="A2:B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espinosa</cp:lastModifiedBy>
  <cp:lastPrinted>2021-12-15T21:36:04Z</cp:lastPrinted>
  <dcterms:created xsi:type="dcterms:W3CDTF">2021-12-14T00:18:27Z</dcterms:created>
  <dcterms:modified xsi:type="dcterms:W3CDTF">2021-12-15T21:38:30Z</dcterms:modified>
</cp:coreProperties>
</file>